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5345" windowHeight="58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0" i="1" l="1"/>
  <c r="G11" i="1"/>
  <c r="G10" i="1"/>
  <c r="E10" i="1"/>
  <c r="D10" i="1"/>
  <c r="B10" i="1"/>
  <c r="I18" i="1"/>
  <c r="I16" i="1"/>
  <c r="G16" i="1"/>
  <c r="C15" i="1"/>
  <c r="I14" i="1"/>
  <c r="G14" i="1"/>
  <c r="C14" i="1"/>
  <c r="D11" i="1"/>
  <c r="G8" i="1"/>
  <c r="D8" i="1"/>
  <c r="B8" i="1"/>
  <c r="B9" i="1"/>
  <c r="H7" i="1"/>
  <c r="G7" i="1"/>
  <c r="D7" i="1"/>
  <c r="B7" i="1"/>
  <c r="G6" i="1"/>
  <c r="K21" i="1"/>
  <c r="I17" i="1"/>
  <c r="H17" i="1"/>
  <c r="G17" i="1"/>
  <c r="G19" i="1"/>
  <c r="G9" i="1"/>
  <c r="E9" i="1"/>
  <c r="D9" i="1"/>
  <c r="G12" i="1"/>
  <c r="C12" i="1"/>
  <c r="C13" i="1"/>
  <c r="D16" i="1"/>
  <c r="G15" i="1"/>
  <c r="D17" i="1"/>
  <c r="I19" i="1"/>
  <c r="I9" i="1"/>
  <c r="I20" i="1"/>
  <c r="H20" i="1"/>
  <c r="C17" i="1"/>
  <c r="H9" i="1"/>
  <c r="H8" i="1"/>
  <c r="I11" i="1" l="1"/>
  <c r="H22" i="1"/>
  <c r="G20" i="1"/>
  <c r="K20" i="1" s="1"/>
  <c r="K18" i="1"/>
  <c r="D12" i="1"/>
  <c r="K15" i="1"/>
  <c r="J14" i="1"/>
  <c r="H11" i="1"/>
  <c r="H12" i="1"/>
  <c r="E22" i="1"/>
  <c r="F22" i="1"/>
  <c r="J22" i="1"/>
  <c r="K7" i="1"/>
  <c r="K11" i="1"/>
  <c r="K16" i="1"/>
  <c r="K19" i="1"/>
  <c r="K6" i="1"/>
  <c r="K10" i="1" l="1"/>
  <c r="K8" i="1"/>
  <c r="C22" i="1"/>
  <c r="K13" i="1"/>
  <c r="I22" i="1"/>
  <c r="B22" i="1"/>
  <c r="K17" i="1"/>
  <c r="K14" i="1"/>
  <c r="D22" i="1"/>
  <c r="K9" i="1"/>
  <c r="G22" i="1"/>
  <c r="K12" i="1"/>
  <c r="K22" i="1" l="1"/>
  <c r="L21" i="1" l="1"/>
  <c r="L20" i="1"/>
  <c r="L19" i="1"/>
  <c r="L14" i="1"/>
  <c r="L13" i="1"/>
  <c r="L7" i="1"/>
  <c r="L6" i="1"/>
  <c r="L11" i="1"/>
  <c r="L12" i="1"/>
  <c r="L9" i="1"/>
  <c r="L17" i="1"/>
  <c r="L10" i="1"/>
  <c r="L18" i="1"/>
  <c r="L15" i="1"/>
  <c r="L8" i="1"/>
  <c r="L16" i="1"/>
  <c r="L22" i="1" l="1"/>
</calcChain>
</file>

<file path=xl/sharedStrings.xml><?xml version="1.0" encoding="utf-8"?>
<sst xmlns="http://schemas.openxmlformats.org/spreadsheetml/2006/main" count="33" uniqueCount="32">
  <si>
    <t>Распределение насаждений репрезентативных участков  по типам леса  по ГЛХУ "Червенский лесхоз"</t>
  </si>
  <si>
    <t>Наименова-ние типа леса</t>
  </si>
  <si>
    <t>Итого</t>
  </si>
  <si>
    <t>сосна по суходолу</t>
  </si>
  <si>
    <t>сосна по болоту</t>
  </si>
  <si>
    <t>ель</t>
  </si>
  <si>
    <t>дуб черешчатый</t>
  </si>
  <si>
    <t>ясень</t>
  </si>
  <si>
    <t>береза</t>
  </si>
  <si>
    <t>осина</t>
  </si>
  <si>
    <t>ольха черная</t>
  </si>
  <si>
    <t>ива древовидная</t>
  </si>
  <si>
    <t>%</t>
  </si>
  <si>
    <t>Вересковый</t>
  </si>
  <si>
    <t>Мшистый</t>
  </si>
  <si>
    <t>Кисличный</t>
  </si>
  <si>
    <t>Черничный</t>
  </si>
  <si>
    <t>Приручейно-травяной</t>
  </si>
  <si>
    <t>Долгомошный</t>
  </si>
  <si>
    <t>Багульниковый</t>
  </si>
  <si>
    <t>Осоковый</t>
  </si>
  <si>
    <t>Осоково-сфагновый</t>
  </si>
  <si>
    <t>Крапивный</t>
  </si>
  <si>
    <t>Папоротниковый</t>
  </si>
  <si>
    <t>Таволговый</t>
  </si>
  <si>
    <t>Осоково-травяной</t>
  </si>
  <si>
    <t>Болото</t>
  </si>
  <si>
    <t>площадь,га</t>
  </si>
  <si>
    <t>Покрытые лесом земли по преобладающим породам,га</t>
  </si>
  <si>
    <t>Орляковый</t>
  </si>
  <si>
    <t xml:space="preserve"> </t>
  </si>
  <si>
    <t>Снытевый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</si>
</sst>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abSelected="1" topLeftCell="B5" workbookViewId="0">
      <selection activeCell="O12" sqref="O12"/>
    </sheetView>
  </sheetViews>
  <sheetFormatPr defaultRowHeight="15" x14ac:dyDescent="0.25"/>
  <cols>
    <col min="1" max="1" width="18.5703125" customWidth="1"/>
    <col min="2" max="2" width="11.85546875" customWidth="1"/>
    <col min="3" max="3" width="11.5703125" customWidth="1"/>
    <col min="4" max="4" width="12.85546875" customWidth="1"/>
    <col min="5" max="5" width="13.28515625" customWidth="1"/>
    <col min="6" max="6" width="12.28515625" customWidth="1"/>
    <col min="7" max="7" width="11.42578125" customWidth="1"/>
    <col min="8" max="8" width="11" customWidth="1"/>
    <col min="9" max="9" width="12.140625" customWidth="1"/>
    <col min="10" max="10" width="12" customWidth="1"/>
    <col min="11" max="11" width="13" customWidth="1"/>
    <col min="12" max="12" width="12.140625" customWidth="1"/>
  </cols>
  <sheetData>
    <row r="2" spans="1:12" ht="15.75" x14ac:dyDescent="0.25">
      <c r="A2" s="1"/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"/>
      <c r="L2" s="1"/>
    </row>
    <row r="4" spans="1:12" ht="15.75" x14ac:dyDescent="0.25">
      <c r="A4" s="16" t="s">
        <v>1</v>
      </c>
      <c r="B4" s="13" t="s">
        <v>28</v>
      </c>
      <c r="C4" s="15"/>
      <c r="D4" s="15"/>
      <c r="E4" s="15"/>
      <c r="F4" s="15"/>
      <c r="G4" s="15"/>
      <c r="H4" s="15"/>
      <c r="I4" s="15"/>
      <c r="J4" s="15"/>
      <c r="K4" s="13" t="s">
        <v>2</v>
      </c>
      <c r="L4" s="14"/>
    </row>
    <row r="5" spans="1:12" ht="105" x14ac:dyDescent="0.25">
      <c r="A5" s="17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6" t="s">
        <v>27</v>
      </c>
      <c r="L5" s="7" t="s">
        <v>12</v>
      </c>
    </row>
    <row r="6" spans="1:12" ht="15.75" x14ac:dyDescent="0.25">
      <c r="A6" s="2" t="s">
        <v>13</v>
      </c>
      <c r="B6" s="8">
        <v>1.3</v>
      </c>
      <c r="C6" s="8"/>
      <c r="D6" s="8"/>
      <c r="E6" s="8"/>
      <c r="F6" s="8"/>
      <c r="G6" s="8">
        <f>0.3+1.1</f>
        <v>1.4000000000000001</v>
      </c>
      <c r="H6" s="8"/>
      <c r="I6" s="8"/>
      <c r="J6" s="8"/>
      <c r="K6" s="9">
        <f>SUM(B6:J6)</f>
        <v>2.7</v>
      </c>
      <c r="L6" s="9">
        <f>K6/K22*100</f>
        <v>7.386332549105433E-2</v>
      </c>
    </row>
    <row r="7" spans="1:12" ht="15.75" x14ac:dyDescent="0.25">
      <c r="A7" s="2" t="s">
        <v>14</v>
      </c>
      <c r="B7" s="8">
        <f>1.2+4.6+104.1+101.2</f>
        <v>211.1</v>
      </c>
      <c r="C7" s="8"/>
      <c r="D7" s="8">
        <f>2.8+34.3</f>
        <v>37.099999999999994</v>
      </c>
      <c r="E7" s="8"/>
      <c r="F7" s="8"/>
      <c r="G7" s="8">
        <f>1.4+2.7</f>
        <v>4.0999999999999996</v>
      </c>
      <c r="H7" s="8">
        <f>3+5.6</f>
        <v>8.6</v>
      </c>
      <c r="I7" s="8"/>
      <c r="J7" s="8"/>
      <c r="K7" s="9">
        <f t="shared" ref="K7:K20" si="0">SUM(B7:J7)</f>
        <v>260.89999999999998</v>
      </c>
      <c r="L7" s="9">
        <f>K7/K22*100</f>
        <v>7.1373857854133593</v>
      </c>
    </row>
    <row r="8" spans="1:12" ht="15.75" x14ac:dyDescent="0.25">
      <c r="A8" s="2" t="s">
        <v>29</v>
      </c>
      <c r="B8" s="8">
        <f>50.1+10+4.5+42.7+7+9+1.6+2.7+3.5+1.8+37+75.8+6.7</f>
        <v>252.39999999999998</v>
      </c>
      <c r="C8" s="8"/>
      <c r="D8" s="8">
        <f>26.9+8+5.6+4.1+2.2+10.1+16.8+14</f>
        <v>87.7</v>
      </c>
      <c r="E8" s="8"/>
      <c r="F8" s="8"/>
      <c r="G8" s="8">
        <f>22.1+32+5.9+6+7.7+2.7+3.1+21.9</f>
        <v>101.4</v>
      </c>
      <c r="H8" s="8">
        <f>4.4+2.5</f>
        <v>6.9</v>
      </c>
      <c r="I8" s="8"/>
      <c r="J8" s="8"/>
      <c r="K8" s="9">
        <f t="shared" si="0"/>
        <v>448.4</v>
      </c>
      <c r="L8" s="9">
        <f>K8/K22*100</f>
        <v>12.266783388958798</v>
      </c>
    </row>
    <row r="9" spans="1:12" ht="15.75" x14ac:dyDescent="0.25">
      <c r="A9" s="2" t="s">
        <v>15</v>
      </c>
      <c r="B9" s="8">
        <f>1.7+2.5+3.2+11.7+6.1+1.9</f>
        <v>27.1</v>
      </c>
      <c r="C9" s="8"/>
      <c r="D9" s="8">
        <f>1.3+2.8+1.9+4.1+3+4.8+2.9+2.2+2.4+4+2.1+77.2+10.7+22.8+0.4+3.3+4.2+16.1</f>
        <v>166.20000000000002</v>
      </c>
      <c r="E9" s="8">
        <f>4.5+10.8</f>
        <v>15.3</v>
      </c>
      <c r="F9" s="8">
        <v>1.3</v>
      </c>
      <c r="G9" s="8">
        <f>5.2+8.9+1.6+5+7.5+6.9+2.5+8+15.3+1.6+13.3+6.1+2+6.8+8.3+9.9+2.3+1.2+1.4+5.9+3.8+47.2+8.9+34.1+11.3+2.5+9.4</f>
        <v>236.90000000000003</v>
      </c>
      <c r="H9" s="8">
        <f>2.7+1.5+4.2+3.7+6.6+3.6+24.9</f>
        <v>47.2</v>
      </c>
      <c r="I9" s="8">
        <f>2</f>
        <v>2</v>
      </c>
      <c r="J9" s="8"/>
      <c r="K9" s="9">
        <f t="shared" si="0"/>
        <v>496.00000000000006</v>
      </c>
      <c r="L9" s="9">
        <f>K9/K22*100</f>
        <v>13.568966460578869</v>
      </c>
    </row>
    <row r="10" spans="1:12" ht="15.75" x14ac:dyDescent="0.25">
      <c r="A10" s="2" t="s">
        <v>16</v>
      </c>
      <c r="B10" s="8">
        <f>4.3+0.1+7.3+3.4+3.8+7.6+13.6+1.6+1.4+4.4+3.2+3.1+1.9+3+0.4+1.2+1.3+1.4+8+19.2+4.5+35.2</f>
        <v>129.9</v>
      </c>
      <c r="C10" s="8"/>
      <c r="D10" s="8">
        <f>5.5+0.9+1.1+2+1.5+0.8+2.1+1.2+1.9+2.5+29.4+6.9+49.8</f>
        <v>105.6</v>
      </c>
      <c r="E10" s="8">
        <f>5.7+2.2</f>
        <v>7.9</v>
      </c>
      <c r="F10" s="8"/>
      <c r="G10" s="8">
        <f>1.9+2.7+3+2.7+1.7+4.2+8.4+2.6+2.3+2.2+2.9+1.5+1.9+4.6+3.5+1.8+2.3+2.2+1.8+2.8+8+30.3+14.6+8.2+38.8</f>
        <v>156.89999999999998</v>
      </c>
      <c r="H10" s="8">
        <f>1.6+0.5+0.9</f>
        <v>3</v>
      </c>
      <c r="I10" s="8"/>
      <c r="J10" s="8"/>
      <c r="K10" s="9">
        <f t="shared" si="0"/>
        <v>403.29999999999995</v>
      </c>
      <c r="L10" s="9">
        <f>K10/K22*100</f>
        <v>11.032992285386001</v>
      </c>
    </row>
    <row r="11" spans="1:12" ht="30" customHeight="1" x14ac:dyDescent="0.25">
      <c r="A11" s="5" t="s">
        <v>17</v>
      </c>
      <c r="B11" s="8"/>
      <c r="C11" s="8"/>
      <c r="D11" s="8">
        <f>0.9+0.2+4.3</f>
        <v>5.4</v>
      </c>
      <c r="E11" s="8"/>
      <c r="F11" s="8"/>
      <c r="G11" s="8">
        <f>4.9+3.3+1.1</f>
        <v>9.2999999999999989</v>
      </c>
      <c r="H11" s="8">
        <f>4.7</f>
        <v>4.7</v>
      </c>
      <c r="I11" s="8">
        <f>11.7</f>
        <v>11.7</v>
      </c>
      <c r="J11" s="8"/>
      <c r="K11" s="9">
        <f t="shared" si="0"/>
        <v>31.099999999999998</v>
      </c>
      <c r="L11" s="9">
        <f>K11/K22*100</f>
        <v>0.85079608250807004</v>
      </c>
    </row>
    <row r="12" spans="1:12" ht="15.75" x14ac:dyDescent="0.25">
      <c r="A12" s="2" t="s">
        <v>18</v>
      </c>
      <c r="B12" s="8"/>
      <c r="C12" s="8">
        <f>11.2+1.4+1.6+3.8+4.7+2.4+0.5+0.9+0.8+2.3+4.5+1.2+7.5+4.9+1.4+50.3+30.2+3.4</f>
        <v>133</v>
      </c>
      <c r="D12" s="8">
        <f>5.4</f>
        <v>5.4</v>
      </c>
      <c r="E12" s="8"/>
      <c r="F12" s="8"/>
      <c r="G12" s="8">
        <f>1.3+6.9+2.7+1.8+21+10.5+33.8</f>
        <v>78</v>
      </c>
      <c r="H12" s="8">
        <f>0.8</f>
        <v>0.8</v>
      </c>
      <c r="I12" s="8"/>
      <c r="J12" s="8"/>
      <c r="K12" s="9">
        <f t="shared" si="0"/>
        <v>217.20000000000002</v>
      </c>
      <c r="L12" s="9">
        <f>K12/K22*100</f>
        <v>5.9418941839470367</v>
      </c>
    </row>
    <row r="13" spans="1:12" ht="15.75" x14ac:dyDescent="0.25">
      <c r="A13" s="2" t="s">
        <v>19</v>
      </c>
      <c r="B13" s="8"/>
      <c r="C13" s="8">
        <f>55.1+2.9+16.1+20.1+14+16.6+24.1</f>
        <v>148.89999999999998</v>
      </c>
      <c r="D13" s="8"/>
      <c r="E13" s="8"/>
      <c r="F13" s="8"/>
      <c r="G13" s="8"/>
      <c r="H13" s="8"/>
      <c r="I13" s="8"/>
      <c r="J13" s="8"/>
      <c r="K13" s="9">
        <f t="shared" si="0"/>
        <v>148.89999999999998</v>
      </c>
      <c r="L13" s="9">
        <f>K13/K22*100</f>
        <v>4.0734256168955509</v>
      </c>
    </row>
    <row r="14" spans="1:12" ht="15.75" x14ac:dyDescent="0.25">
      <c r="A14" s="2" t="s">
        <v>20</v>
      </c>
      <c r="B14" s="8"/>
      <c r="C14" s="8">
        <f>17.2+20.7+2.7+3.4+6</f>
        <v>50</v>
      </c>
      <c r="D14" s="8"/>
      <c r="E14" s="8"/>
      <c r="F14" s="8"/>
      <c r="G14" s="8">
        <f>4+2.6+2+5.1+8+14.4+6.4+27.8+2.6+14.2+39.1</f>
        <v>126.19999999999999</v>
      </c>
      <c r="H14" s="8"/>
      <c r="I14" s="8">
        <f>9.1+7.8+6.7+5.7+5.9+1.7+3+0.3+3.6</f>
        <v>43.8</v>
      </c>
      <c r="J14" s="8">
        <f>1.2</f>
        <v>1.2</v>
      </c>
      <c r="K14" s="9">
        <f t="shared" si="0"/>
        <v>221.2</v>
      </c>
      <c r="L14" s="9">
        <f>K14/K22*100</f>
        <v>6.0513213328226723</v>
      </c>
    </row>
    <row r="15" spans="1:12" ht="33" customHeight="1" x14ac:dyDescent="0.25">
      <c r="A15" s="5" t="s">
        <v>21</v>
      </c>
      <c r="B15" s="8"/>
      <c r="C15" s="8">
        <f>21.2+8.6+16.9+6.8+5.6+4.2+7.7+0.3+547+15.4</f>
        <v>633.69999999999993</v>
      </c>
      <c r="D15" s="8"/>
      <c r="E15" s="8"/>
      <c r="F15" s="8"/>
      <c r="G15" s="8">
        <f>1.8+2.6+60</f>
        <v>64.400000000000006</v>
      </c>
      <c r="H15" s="8"/>
      <c r="I15" s="8"/>
      <c r="J15" s="8"/>
      <c r="K15" s="9">
        <f t="shared" si="0"/>
        <v>698.09999999999991</v>
      </c>
      <c r="L15" s="9">
        <f>K15/K22*100</f>
        <v>19.097773157520376</v>
      </c>
    </row>
    <row r="16" spans="1:12" ht="15.75" x14ac:dyDescent="0.25">
      <c r="A16" s="2" t="s">
        <v>22</v>
      </c>
      <c r="B16" s="8"/>
      <c r="C16" s="8"/>
      <c r="D16" s="8">
        <f>0.9</f>
        <v>0.9</v>
      </c>
      <c r="E16" s="8"/>
      <c r="F16" s="8"/>
      <c r="G16" s="8">
        <f>2+1.7+1.7+4.7+25.3+12.2+2.3</f>
        <v>49.900000000000006</v>
      </c>
      <c r="H16" s="8"/>
      <c r="I16" s="8">
        <f>1.7+2.3+4.2+3.8+1.5+2.9+23.8+24+1.8</f>
        <v>66</v>
      </c>
      <c r="J16" s="8"/>
      <c r="K16" s="9">
        <f t="shared" si="0"/>
        <v>116.80000000000001</v>
      </c>
      <c r="L16" s="9">
        <f>K16/K22*100</f>
        <v>3.1952727471685725</v>
      </c>
    </row>
    <row r="17" spans="1:12" ht="15.75" x14ac:dyDescent="0.25">
      <c r="A17" s="2" t="s">
        <v>23</v>
      </c>
      <c r="B17" s="8"/>
      <c r="C17" s="8">
        <f>4.6</f>
        <v>4.5999999999999996</v>
      </c>
      <c r="D17" s="8">
        <f>23.6+11.8+19.7+1.2+1.1</f>
        <v>57.400000000000013</v>
      </c>
      <c r="E17" s="8"/>
      <c r="F17" s="8"/>
      <c r="G17" s="8">
        <f>22.1+1.9+1.5+6.2+3.5+6.9+1.8+7.3+4.9+2.1+3.7+65.5+2.9+1.3+1.2+1.2+49.3</f>
        <v>183.3</v>
      </c>
      <c r="H17" s="8">
        <f>3.8+2.3+3.7</f>
        <v>9.8000000000000007</v>
      </c>
      <c r="I17" s="8">
        <f>8+39.3+21.5+5.4+24.5+4.7+4.2+3.7+5.8</f>
        <v>117.10000000000001</v>
      </c>
      <c r="J17" s="8"/>
      <c r="K17" s="9">
        <f t="shared" si="0"/>
        <v>372.20000000000005</v>
      </c>
      <c r="L17" s="9">
        <f>K17/K22*100</f>
        <v>10.182196202877934</v>
      </c>
    </row>
    <row r="18" spans="1:12" ht="15.75" x14ac:dyDescent="0.25">
      <c r="A18" s="2" t="s">
        <v>24</v>
      </c>
      <c r="B18" s="8"/>
      <c r="C18" s="8"/>
      <c r="D18" s="8"/>
      <c r="E18" s="8"/>
      <c r="F18" s="8"/>
      <c r="G18" s="8"/>
      <c r="H18" s="8"/>
      <c r="I18" s="8">
        <f>10.2+27.2+7.2+5.4+15.9+10.1+13.3</f>
        <v>89.3</v>
      </c>
      <c r="J18" s="8"/>
      <c r="K18" s="9">
        <f t="shared" si="0"/>
        <v>89.3</v>
      </c>
      <c r="L18" s="9">
        <f>K18/K22*100</f>
        <v>2.4429610986485741</v>
      </c>
    </row>
    <row r="19" spans="1:12" ht="15.75" x14ac:dyDescent="0.25">
      <c r="A19" s="2" t="s">
        <v>25</v>
      </c>
      <c r="B19" s="8"/>
      <c r="C19" s="8"/>
      <c r="D19" s="8"/>
      <c r="E19" s="8"/>
      <c r="F19" s="8"/>
      <c r="G19" s="8">
        <f>15.2+4.6+7.5</f>
        <v>27.299999999999997</v>
      </c>
      <c r="H19" s="8"/>
      <c r="I19" s="8">
        <f>1.6</f>
        <v>1.6</v>
      </c>
      <c r="J19" s="8"/>
      <c r="K19" s="9">
        <f t="shared" si="0"/>
        <v>28.9</v>
      </c>
      <c r="L19" s="9">
        <f>K19/K22*100</f>
        <v>0.79061115062647025</v>
      </c>
    </row>
    <row r="20" spans="1:12" s="1" customFormat="1" ht="15.75" x14ac:dyDescent="0.25">
      <c r="A20" s="2" t="s">
        <v>31</v>
      </c>
      <c r="B20" s="8"/>
      <c r="C20" s="8"/>
      <c r="D20" s="8"/>
      <c r="E20" s="8">
        <v>11.1</v>
      </c>
      <c r="F20" s="8"/>
      <c r="G20" s="8">
        <f>10.1</f>
        <v>10.1</v>
      </c>
      <c r="H20" s="8">
        <f>8.7</f>
        <v>8.6999999999999993</v>
      </c>
      <c r="I20" s="8">
        <f>5.3+4.3</f>
        <v>9.6</v>
      </c>
      <c r="J20" s="8"/>
      <c r="K20" s="9">
        <f t="shared" si="0"/>
        <v>39.5</v>
      </c>
      <c r="L20" s="9">
        <f>K20/K22*100</f>
        <v>1.0805930951469058</v>
      </c>
    </row>
    <row r="21" spans="1:12" ht="15.75" x14ac:dyDescent="0.25">
      <c r="A21" s="5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9">
        <f>27.6+16+5.7+11+10.2+4.2+6.2</f>
        <v>80.900000000000006</v>
      </c>
      <c r="L21" s="9">
        <f>K21/K22*100</f>
        <v>2.2131640860097388</v>
      </c>
    </row>
    <row r="22" spans="1:12" ht="15.75" x14ac:dyDescent="0.25">
      <c r="A22" s="3" t="s">
        <v>2</v>
      </c>
      <c r="B22" s="4">
        <f>SUM(B6:B21)</f>
        <v>621.79999999999995</v>
      </c>
      <c r="C22" s="4">
        <f t="shared" ref="C22:J22" si="1">SUM(C6:C21)</f>
        <v>970.19999999999993</v>
      </c>
      <c r="D22" s="4">
        <f t="shared" si="1"/>
        <v>465.7</v>
      </c>
      <c r="E22" s="4">
        <f t="shared" si="1"/>
        <v>34.300000000000004</v>
      </c>
      <c r="F22" s="4">
        <f t="shared" si="1"/>
        <v>1.3</v>
      </c>
      <c r="G22" s="4">
        <f t="shared" si="1"/>
        <v>1049.1999999999998</v>
      </c>
      <c r="H22" s="4">
        <f t="shared" si="1"/>
        <v>89.7</v>
      </c>
      <c r="I22" s="4">
        <f t="shared" si="1"/>
        <v>341.10000000000008</v>
      </c>
      <c r="J22" s="4">
        <f t="shared" si="1"/>
        <v>1.2</v>
      </c>
      <c r="K22" s="4">
        <f>SUM(K6:K21)</f>
        <v>3655.4000000000005</v>
      </c>
      <c r="L22" s="4">
        <f>SUM(L6:L21)</f>
        <v>99.999999999999986</v>
      </c>
    </row>
    <row r="24" spans="1:12" x14ac:dyDescent="0.25">
      <c r="K24" s="11"/>
    </row>
    <row r="25" spans="1:12" x14ac:dyDescent="0.25">
      <c r="B25" s="1"/>
      <c r="G25" s="1"/>
    </row>
    <row r="26" spans="1:12" x14ac:dyDescent="0.25">
      <c r="B26" s="1"/>
      <c r="C26" s="1"/>
      <c r="I26" s="1"/>
      <c r="K26" s="1" t="s">
        <v>30</v>
      </c>
    </row>
    <row r="27" spans="1:12" x14ac:dyDescent="0.25">
      <c r="C27" s="1"/>
    </row>
  </sheetData>
  <mergeCells count="4">
    <mergeCell ref="B2:J2"/>
    <mergeCell ref="K4:L4"/>
    <mergeCell ref="B4:J4"/>
    <mergeCell ref="A4:A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Татьяна</cp:lastModifiedBy>
  <cp:lastPrinted>2019-04-09T07:15:13Z</cp:lastPrinted>
  <dcterms:created xsi:type="dcterms:W3CDTF">2018-08-16T13:02:14Z</dcterms:created>
  <dcterms:modified xsi:type="dcterms:W3CDTF">2021-05-25T21:26:21Z</dcterms:modified>
</cp:coreProperties>
</file>